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00" windowHeight="55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<sst xmlns="http://schemas.openxmlformats.org/spreadsheetml/2006/main" count="86" uniqueCount="47">
  <si>
    <t>LIVELLO</t>
  </si>
  <si>
    <t>COSTO H</t>
  </si>
  <si>
    <t>COSTO SETT</t>
  </si>
  <si>
    <t>BASE ASTA</t>
  </si>
  <si>
    <t>rivalutaz 20%</t>
  </si>
  <si>
    <t>INFLAZ dpef</t>
  </si>
  <si>
    <t>ORE sett</t>
  </si>
  <si>
    <t>26 settimane</t>
  </si>
  <si>
    <t>CULTURA</t>
  </si>
  <si>
    <t>TOTALE IVA INCLUSA</t>
  </si>
  <si>
    <t>IVA COMPRESA</t>
  </si>
  <si>
    <t>mensile iva compresa</t>
  </si>
  <si>
    <t>mensile imponibile</t>
  </si>
  <si>
    <t>mensile IVA COMPRESA</t>
  </si>
  <si>
    <t>bilinguismo</t>
  </si>
  <si>
    <t>ED PERMAN</t>
  </si>
  <si>
    <t>iva compresa</t>
  </si>
  <si>
    <t>per il 2016</t>
  </si>
  <si>
    <t>imponibile</t>
  </si>
  <si>
    <t>TOTALE IVA COMPRESA</t>
  </si>
  <si>
    <t>refer</t>
  </si>
  <si>
    <t xml:space="preserve"> 2016 1%</t>
  </si>
  <si>
    <t xml:space="preserve"> 2017 1%</t>
  </si>
  <si>
    <t xml:space="preserve"> 2018 1%</t>
  </si>
  <si>
    <t xml:space="preserve"> 2019 1%</t>
  </si>
  <si>
    <t>IVA 22%</t>
  </si>
  <si>
    <t>giu dic 2016</t>
  </si>
  <si>
    <t>anno 2017</t>
  </si>
  <si>
    <t>anno 2018</t>
  </si>
  <si>
    <t>genn giu 2019</t>
  </si>
  <si>
    <t>50 settimane</t>
  </si>
  <si>
    <t>per il 2017</t>
  </si>
  <si>
    <t>per il 2018</t>
  </si>
  <si>
    <t>per il 2019</t>
  </si>
  <si>
    <t>15.3</t>
  </si>
  <si>
    <t>tot 15.1 cultura iva compresa</t>
  </si>
  <si>
    <t>tot 15.3 bilinguismo</t>
  </si>
  <si>
    <t>tot 15.2 ed perman</t>
  </si>
  <si>
    <t>BILING</t>
  </si>
  <si>
    <t>ED PER</t>
  </si>
  <si>
    <t>TOTALE</t>
  </si>
  <si>
    <t>15.1 iva comp</t>
  </si>
  <si>
    <t>15.3 iva comp</t>
  </si>
  <si>
    <t>15.2 iva comp</t>
  </si>
  <si>
    <t>periodo giu 2016- giu 2019</t>
  </si>
  <si>
    <t>25 settimane</t>
  </si>
  <si>
    <t>15.1 iva compresa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</si>
</sst>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"/>
    <numFmt numFmtId="173" formatCode="0.0000"/>
    <numFmt numFmtId="174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46"/>
      <name val="Arial Black"/>
      <family val="2"/>
    </font>
    <font>
      <b/>
      <sz val="10"/>
      <color indexed="49"/>
      <name val="Arial Black"/>
      <family val="2"/>
    </font>
    <font>
      <sz val="10"/>
      <color indexed="14"/>
      <name val="Arial Black"/>
      <family val="2"/>
    </font>
    <font>
      <sz val="8"/>
      <color indexed="14"/>
      <name val="Arial Black"/>
      <family val="2"/>
    </font>
    <font>
      <b/>
      <sz val="8"/>
      <color indexed="49"/>
      <name val="Arial Black"/>
      <family val="2"/>
    </font>
    <font>
      <b/>
      <sz val="8"/>
      <color indexed="46"/>
      <name val="Arial Black"/>
      <family val="2"/>
    </font>
    <font>
      <b/>
      <sz val="10"/>
      <color indexed="14"/>
      <name val="Arial"/>
      <family val="2"/>
    </font>
    <font>
      <b/>
      <sz val="10"/>
      <color indexed="4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7"/>
      <name val="Arial"/>
      <family val="2"/>
    </font>
    <font>
      <sz val="10"/>
      <color indexed="48"/>
      <name val="Arial"/>
      <family val="0"/>
    </font>
    <font>
      <b/>
      <sz val="10"/>
      <color indexed="4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4"/>
      <color indexed="14"/>
      <name val="Arial Black"/>
      <family val="2"/>
    </font>
    <font>
      <b/>
      <sz val="14"/>
      <color indexed="12"/>
      <name val="Arial Black"/>
      <family val="2"/>
    </font>
    <font>
      <b/>
      <sz val="14"/>
      <color indexed="10"/>
      <name val="Arial Black"/>
      <family val="2"/>
    </font>
    <font>
      <sz val="10"/>
      <name val="Arial Black"/>
      <family val="2"/>
    </font>
    <font>
      <sz val="8"/>
      <name val="Arial Black"/>
      <family val="2"/>
    </font>
    <font>
      <b/>
      <sz val="10"/>
      <color indexed="14"/>
      <name val="Arial Black"/>
      <family val="2"/>
    </font>
    <font>
      <b/>
      <sz val="11"/>
      <color indexed="14"/>
      <name val="Arial"/>
      <family val="2"/>
    </font>
    <font>
      <b/>
      <sz val="12"/>
      <color indexed="17"/>
      <name val="Arial"/>
      <family val="0"/>
    </font>
    <font>
      <b/>
      <sz val="12"/>
      <color indexed="8"/>
      <name val="Arial Black"/>
      <family val="2"/>
    </font>
    <font>
      <b/>
      <sz val="12"/>
      <color indexed="8"/>
      <name val="Arial"/>
      <family val="0"/>
    </font>
    <font>
      <b/>
      <sz val="14"/>
      <color indexed="8"/>
      <name val="Arial Black"/>
      <family val="2"/>
    </font>
    <font>
      <b/>
      <sz val="14"/>
      <color indexed="8"/>
      <name val="Arial"/>
      <family val="0"/>
    </font>
    <font>
      <b/>
      <sz val="11"/>
      <color indexed="57"/>
      <name val="Arial Black"/>
      <family val="2"/>
    </font>
    <font>
      <sz val="11"/>
      <color indexed="57"/>
      <name val="Arial Black"/>
      <family val="2"/>
    </font>
    <font>
      <b/>
      <sz val="11"/>
      <color indexed="48"/>
      <name val="Arial Black"/>
      <family val="2"/>
    </font>
    <font>
      <sz val="11"/>
      <color indexed="48"/>
      <name val="Arial Black"/>
      <family val="2"/>
    </font>
    <font>
      <b/>
      <sz val="11"/>
      <color indexed="10"/>
      <name val="Arial Black"/>
      <family val="2"/>
    </font>
    <font>
      <sz val="11"/>
      <color indexed="10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170" fontId="0" fillId="0" borderId="0" xfId="20" applyAlignment="1">
      <alignment horizontal="center"/>
    </xf>
    <xf numFmtId="170" fontId="0" fillId="0" borderId="0" xfId="20" applyFill="1" applyAlignment="1">
      <alignment horizontal="center"/>
    </xf>
    <xf numFmtId="0" fontId="20" fillId="0" borderId="0" xfId="0" applyFont="1" applyAlignment="1">
      <alignment horizontal="center"/>
    </xf>
    <xf numFmtId="170" fontId="20" fillId="0" borderId="0" xfId="20" applyFont="1" applyAlignment="1">
      <alignment horizontal="center"/>
    </xf>
    <xf numFmtId="170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170" fontId="23" fillId="0" borderId="0" xfId="20" applyFont="1" applyAlignment="1">
      <alignment horizontal="center"/>
    </xf>
    <xf numFmtId="170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170" fontId="0" fillId="0" borderId="0" xfId="20" applyFont="1" applyAlignment="1">
      <alignment horizontal="center"/>
    </xf>
    <xf numFmtId="0" fontId="0" fillId="0" borderId="0" xfId="0" applyFont="1" applyAlignment="1">
      <alignment/>
    </xf>
    <xf numFmtId="170" fontId="10" fillId="0" borderId="0" xfId="20" applyFont="1" applyAlignment="1">
      <alignment horizontal="center"/>
    </xf>
    <xf numFmtId="0" fontId="10" fillId="0" borderId="0" xfId="0" applyFont="1" applyAlignment="1">
      <alignment/>
    </xf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 horizontal="center"/>
      <protection/>
    </xf>
    <xf numFmtId="170" fontId="29" fillId="0" borderId="0" xfId="0" applyNumberFormat="1" applyFont="1" applyAlignment="1" applyProtection="1">
      <alignment horizontal="center"/>
      <protection/>
    </xf>
    <xf numFmtId="170" fontId="10" fillId="2" borderId="0" xfId="0" applyNumberFormat="1" applyFont="1" applyFill="1" applyAlignment="1" applyProtection="1">
      <alignment/>
      <protection/>
    </xf>
    <xf numFmtId="170" fontId="1" fillId="0" borderId="0" xfId="0" applyNumberFormat="1" applyFont="1" applyAlignment="1" applyProtection="1">
      <alignment/>
      <protection/>
    </xf>
    <xf numFmtId="170" fontId="29" fillId="0" borderId="0" xfId="0" applyNumberFormat="1" applyFont="1" applyAlignment="1" applyProtection="1">
      <alignment/>
      <protection/>
    </xf>
    <xf numFmtId="170" fontId="8" fillId="0" borderId="0" xfId="0" applyNumberFormat="1" applyFont="1" applyAlignment="1" applyProtection="1">
      <alignment horizontal="center"/>
      <protection/>
    </xf>
    <xf numFmtId="170" fontId="4" fillId="0" borderId="0" xfId="0" applyNumberFormat="1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0" fontId="0" fillId="0" borderId="0" xfId="0" applyNumberFormat="1" applyFont="1" applyAlignment="1" applyProtection="1">
      <alignment horizontal="center"/>
      <protection/>
    </xf>
    <xf numFmtId="170" fontId="27" fillId="0" borderId="0" xfId="0" applyNumberFormat="1" applyFont="1" applyAlignment="1" applyProtection="1">
      <alignment/>
      <protection/>
    </xf>
    <xf numFmtId="170" fontId="28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0" fontId="0" fillId="0" borderId="0" xfId="0" applyNumberFormat="1" applyAlignment="1" applyProtection="1">
      <alignment horizontal="right"/>
      <protection/>
    </xf>
    <xf numFmtId="170" fontId="11" fillId="3" borderId="0" xfId="0" applyNumberFormat="1" applyFont="1" applyFill="1" applyAlignment="1" applyProtection="1">
      <alignment horizontal="center"/>
      <protection/>
    </xf>
    <xf numFmtId="170" fontId="11" fillId="3" borderId="1" xfId="0" applyNumberFormat="1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70" fontId="0" fillId="0" borderId="0" xfId="0" applyNumberFormat="1" applyFill="1" applyAlignment="1" applyProtection="1">
      <alignment horizontal="right"/>
      <protection/>
    </xf>
    <xf numFmtId="170" fontId="11" fillId="0" borderId="0" xfId="0" applyNumberFormat="1" applyFont="1" applyFill="1" applyAlignment="1" applyProtection="1">
      <alignment horizontal="center"/>
      <protection/>
    </xf>
    <xf numFmtId="170" fontId="11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0" fontId="0" fillId="0" borderId="0" xfId="0" applyNumberFormat="1" applyFill="1" applyAlignment="1" applyProtection="1">
      <alignment horizontal="center"/>
      <protection/>
    </xf>
    <xf numFmtId="170" fontId="36" fillId="0" borderId="0" xfId="0" applyNumberFormat="1" applyFont="1" applyAlignment="1" applyProtection="1">
      <alignment/>
      <protection/>
    </xf>
    <xf numFmtId="170" fontId="36" fillId="0" borderId="0" xfId="0" applyNumberFormat="1" applyFont="1" applyAlignment="1" applyProtection="1">
      <alignment horizontal="center"/>
      <protection/>
    </xf>
    <xf numFmtId="170" fontId="37" fillId="0" borderId="0" xfId="0" applyNumberFormat="1" applyFont="1" applyBorder="1" applyAlignment="1" applyProtection="1">
      <alignment/>
      <protection/>
    </xf>
    <xf numFmtId="170" fontId="5" fillId="2" borderId="0" xfId="0" applyNumberFormat="1" applyFont="1" applyFill="1" applyAlignment="1" applyProtection="1">
      <alignment/>
      <protection/>
    </xf>
    <xf numFmtId="170" fontId="32" fillId="4" borderId="1" xfId="0" applyNumberFormat="1" applyFont="1" applyFill="1" applyBorder="1" applyAlignment="1" applyProtection="1">
      <alignment/>
      <protection/>
    </xf>
    <xf numFmtId="0" fontId="33" fillId="4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170" fontId="19" fillId="0" borderId="0" xfId="0" applyNumberFormat="1" applyFont="1" applyFill="1" applyAlignment="1" applyProtection="1">
      <alignment horizontal="center"/>
      <protection/>
    </xf>
    <xf numFmtId="170" fontId="3" fillId="2" borderId="0" xfId="0" applyNumberFormat="1" applyFont="1" applyFill="1" applyAlignment="1" applyProtection="1">
      <alignment/>
      <protection/>
    </xf>
    <xf numFmtId="170" fontId="6" fillId="0" borderId="0" xfId="0" applyNumberFormat="1" applyFont="1" applyAlignment="1" applyProtection="1">
      <alignment/>
      <protection/>
    </xf>
    <xf numFmtId="170" fontId="3" fillId="0" borderId="0" xfId="0" applyNumberFormat="1" applyFont="1" applyFill="1" applyAlignment="1" applyProtection="1">
      <alignment/>
      <protection/>
    </xf>
    <xf numFmtId="170" fontId="10" fillId="0" borderId="0" xfId="0" applyNumberFormat="1" applyFont="1" applyAlignment="1" applyProtection="1">
      <alignment horizontal="center"/>
      <protection/>
    </xf>
    <xf numFmtId="170" fontId="3" fillId="0" borderId="0" xfId="0" applyNumberFormat="1" applyFont="1" applyAlignment="1" applyProtection="1">
      <alignment/>
      <protection/>
    </xf>
    <xf numFmtId="170" fontId="13" fillId="0" borderId="0" xfId="0" applyNumberFormat="1" applyFont="1" applyFill="1" applyAlignment="1" applyProtection="1">
      <alignment/>
      <protection/>
    </xf>
    <xf numFmtId="170" fontId="0" fillId="0" borderId="0" xfId="0" applyNumberFormat="1" applyFill="1" applyAlignment="1" applyProtection="1">
      <alignment/>
      <protection/>
    </xf>
    <xf numFmtId="170" fontId="12" fillId="0" borderId="0" xfId="0" applyNumberFormat="1" applyFont="1" applyFill="1" applyAlignment="1" applyProtection="1">
      <alignment/>
      <protection/>
    </xf>
    <xf numFmtId="170" fontId="38" fillId="0" borderId="0" xfId="0" applyNumberFormat="1" applyFont="1" applyAlignment="1" applyProtection="1">
      <alignment horizontal="left"/>
      <protection/>
    </xf>
    <xf numFmtId="170" fontId="38" fillId="0" borderId="0" xfId="0" applyNumberFormat="1" applyFont="1" applyAlignment="1" applyProtection="1">
      <alignment horizontal="center"/>
      <protection/>
    </xf>
    <xf numFmtId="170" fontId="39" fillId="0" borderId="1" xfId="0" applyNumberFormat="1" applyFont="1" applyBorder="1" applyAlignment="1" applyProtection="1">
      <alignment/>
      <protection/>
    </xf>
    <xf numFmtId="170" fontId="32" fillId="4" borderId="0" xfId="0" applyNumberFormat="1" applyFont="1" applyFill="1" applyAlignment="1" applyProtection="1">
      <alignment/>
      <protection/>
    </xf>
    <xf numFmtId="170" fontId="21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170" fontId="20" fillId="0" borderId="0" xfId="0" applyNumberFormat="1" applyFont="1" applyAlignment="1" applyProtection="1">
      <alignment/>
      <protection/>
    </xf>
    <xf numFmtId="170" fontId="2" fillId="2" borderId="0" xfId="0" applyNumberFormat="1" applyFont="1" applyFill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2" fillId="0" borderId="0" xfId="0" applyNumberFormat="1" applyFont="1" applyFill="1" applyAlignment="1" applyProtection="1">
      <alignment/>
      <protection/>
    </xf>
    <xf numFmtId="170" fontId="9" fillId="0" borderId="0" xfId="0" applyNumberFormat="1" applyFont="1" applyAlignment="1" applyProtection="1">
      <alignment horizontal="center"/>
      <protection/>
    </xf>
    <xf numFmtId="170" fontId="2" fillId="0" borderId="0" xfId="0" applyNumberFormat="1" applyFont="1" applyAlignment="1" applyProtection="1">
      <alignment/>
      <protection/>
    </xf>
    <xf numFmtId="170" fontId="11" fillId="3" borderId="0" xfId="0" applyNumberFormat="1" applyFont="1" applyFill="1" applyAlignment="1" applyProtection="1">
      <alignment horizontal="center"/>
      <protection/>
    </xf>
    <xf numFmtId="170" fontId="11" fillId="3" borderId="0" xfId="0" applyNumberFormat="1" applyFont="1" applyFill="1" applyAlignment="1" applyProtection="1">
      <alignment/>
      <protection/>
    </xf>
    <xf numFmtId="170" fontId="14" fillId="0" borderId="0" xfId="0" applyNumberFormat="1" applyFont="1" applyFill="1" applyAlignment="1" applyProtection="1">
      <alignment/>
      <protection/>
    </xf>
    <xf numFmtId="170" fontId="40" fillId="0" borderId="0" xfId="0" applyNumberFormat="1" applyFont="1" applyAlignment="1" applyProtection="1">
      <alignment horizontal="left"/>
      <protection/>
    </xf>
    <xf numFmtId="170" fontId="40" fillId="0" borderId="0" xfId="0" applyNumberFormat="1" applyFont="1" applyAlignment="1" applyProtection="1">
      <alignment horizontal="center"/>
      <protection/>
    </xf>
    <xf numFmtId="170" fontId="41" fillId="0" borderId="1" xfId="0" applyNumberFormat="1" applyFont="1" applyBorder="1" applyAlignment="1" applyProtection="1">
      <alignment/>
      <protection/>
    </xf>
    <xf numFmtId="170" fontId="22" fillId="0" borderId="0" xfId="0" applyNumberFormat="1" applyFont="1" applyFill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170" fontId="23" fillId="0" borderId="0" xfId="0" applyNumberFormat="1" applyFont="1" applyAlignment="1" applyProtection="1">
      <alignment/>
      <protection/>
    </xf>
    <xf numFmtId="170" fontId="11" fillId="0" borderId="0" xfId="0" applyNumberFormat="1" applyFont="1" applyFill="1" applyAlignment="1" applyProtection="1">
      <alignment horizontal="center"/>
      <protection/>
    </xf>
    <xf numFmtId="170" fontId="11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70" fontId="11" fillId="2" borderId="0" xfId="0" applyNumberFormat="1" applyFont="1" applyFill="1" applyAlignment="1" applyProtection="1">
      <alignment horizontal="center"/>
      <protection/>
    </xf>
    <xf numFmtId="170" fontId="11" fillId="2" borderId="0" xfId="0" applyNumberFormat="1" applyFont="1" applyFill="1" applyAlignment="1" applyProtection="1">
      <alignment/>
      <protection/>
    </xf>
    <xf numFmtId="170" fontId="14" fillId="0" borderId="0" xfId="0" applyNumberFormat="1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170" fontId="24" fillId="4" borderId="1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0" fontId="25" fillId="4" borderId="0" xfId="0" applyNumberFormat="1" applyFont="1" applyFill="1" applyAlignment="1" applyProtection="1">
      <alignment/>
      <protection/>
    </xf>
    <xf numFmtId="170" fontId="26" fillId="4" borderId="0" xfId="0" applyNumberFormat="1" applyFont="1" applyFill="1" applyAlignment="1" applyProtection="1">
      <alignment/>
      <protection/>
    </xf>
    <xf numFmtId="170" fontId="34" fillId="4" borderId="2" xfId="0" applyNumberFormat="1" applyFont="1" applyFill="1" applyBorder="1" applyAlignment="1" applyProtection="1">
      <alignment/>
      <protection/>
    </xf>
    <xf numFmtId="0" fontId="35" fillId="4" borderId="3" xfId="0" applyFont="1" applyFill="1" applyBorder="1" applyAlignment="1" applyProtection="1">
      <alignment/>
      <protection/>
    </xf>
    <xf numFmtId="0" fontId="35" fillId="4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75" zoomScaleNormal="75" workbookViewId="0" topLeftCell="E1">
      <selection activeCell="O28" sqref="O28"/>
    </sheetView>
  </sheetViews>
  <sheetFormatPr defaultColWidth="9.140625" defaultRowHeight="12.75"/>
  <cols>
    <col min="1" max="1" width="10.421875" style="1" bestFit="1" customWidth="1"/>
    <col min="2" max="2" width="9.28125" style="1" bestFit="1" customWidth="1"/>
    <col min="3" max="3" width="9.421875" style="7" bestFit="1" customWidth="1"/>
    <col min="4" max="4" width="12.8515625" style="1" bestFit="1" customWidth="1"/>
    <col min="5" max="5" width="25.00390625" style="29" customWidth="1"/>
    <col min="6" max="6" width="22.140625" style="27" bestFit="1" customWidth="1"/>
    <col min="7" max="10" width="17.28125" style="29" bestFit="1" customWidth="1"/>
    <col min="11" max="11" width="20.28125" style="29" bestFit="1" customWidth="1"/>
    <col min="12" max="12" width="27.421875" style="29" bestFit="1" customWidth="1"/>
    <col min="13" max="15" width="9.140625" style="29" customWidth="1"/>
    <col min="16" max="16" width="10.00390625" style="29" bestFit="1" customWidth="1"/>
    <col min="17" max="20" width="9.140625" style="29" customWidth="1"/>
  </cols>
  <sheetData>
    <row r="1" spans="1:20" s="21" customFormat="1" ht="12.75">
      <c r="A1" s="6" t="s">
        <v>0</v>
      </c>
      <c r="B1" s="6" t="s">
        <v>6</v>
      </c>
      <c r="C1" s="20" t="s">
        <v>1</v>
      </c>
      <c r="D1" s="6" t="s">
        <v>2</v>
      </c>
      <c r="E1" s="25" t="s">
        <v>3</v>
      </c>
      <c r="F1" s="25" t="s">
        <v>5</v>
      </c>
      <c r="G1" s="25" t="s">
        <v>5</v>
      </c>
      <c r="H1" s="25" t="s">
        <v>5</v>
      </c>
      <c r="I1" s="25" t="s">
        <v>5</v>
      </c>
      <c r="J1" s="26"/>
      <c r="K1" s="25" t="s">
        <v>25</v>
      </c>
      <c r="L1" s="26"/>
      <c r="M1" s="26"/>
      <c r="N1" s="26"/>
      <c r="O1" s="26"/>
      <c r="P1" s="26"/>
      <c r="Q1" s="26"/>
      <c r="R1" s="26"/>
      <c r="S1" s="26"/>
      <c r="T1" s="26"/>
    </row>
    <row r="2" spans="5:9" ht="13.5" thickBot="1">
      <c r="E2" s="27" t="s">
        <v>4</v>
      </c>
      <c r="F2" s="28" t="s">
        <v>21</v>
      </c>
      <c r="G2" s="29" t="s">
        <v>22</v>
      </c>
      <c r="H2" s="29" t="s">
        <v>23</v>
      </c>
      <c r="I2" s="29" t="s">
        <v>24</v>
      </c>
    </row>
    <row r="3" spans="1:6" ht="13.5" thickBot="1">
      <c r="A3" s="24" t="s">
        <v>8</v>
      </c>
      <c r="E3" s="27"/>
      <c r="F3" s="28"/>
    </row>
    <row r="4" spans="1:12" ht="15">
      <c r="A4" s="1">
        <v>6</v>
      </c>
      <c r="B4" s="1">
        <v>40</v>
      </c>
      <c r="C4" s="7">
        <v>21.45</v>
      </c>
      <c r="D4" s="2">
        <f>C4*B4</f>
        <v>858</v>
      </c>
      <c r="E4" s="30">
        <f>D4+(D4*20/100)</f>
        <v>1029.6</v>
      </c>
      <c r="F4" s="31">
        <f>E4+(E4*1/100)</f>
        <v>1039.896</v>
      </c>
      <c r="G4" s="31">
        <f>F4+(F4*1/100)</f>
        <v>1050.29496</v>
      </c>
      <c r="H4" s="31">
        <f>G4+(G4*1/100)</f>
        <v>1060.7979096</v>
      </c>
      <c r="I4" s="31">
        <f>H4+(H4*1/100)</f>
        <v>1071.405888696</v>
      </c>
      <c r="L4" s="32" t="s">
        <v>9</v>
      </c>
    </row>
    <row r="5" spans="4:12" ht="15">
      <c r="D5" s="2"/>
      <c r="E5" s="30"/>
      <c r="F5" s="31">
        <f>F4*25</f>
        <v>25997.399999999998</v>
      </c>
      <c r="G5" s="31">
        <f>G4*50</f>
        <v>52514.748</v>
      </c>
      <c r="H5" s="31">
        <f>H4*50</f>
        <v>53039.89547999999</v>
      </c>
      <c r="I5" s="31">
        <f>I4*25</f>
        <v>26785.147217399997</v>
      </c>
      <c r="J5" s="33">
        <f>SUM(F5:I5)</f>
        <v>158337.1906974</v>
      </c>
      <c r="K5" s="34">
        <f>J5*22/100</f>
        <v>34834.18195342799</v>
      </c>
      <c r="L5" s="35">
        <f>SUM(J5:K5)</f>
        <v>193171.37265082798</v>
      </c>
    </row>
    <row r="6" spans="6:13" ht="15">
      <c r="F6" s="36">
        <f>F5+(F5*22/100)</f>
        <v>31716.827999999998</v>
      </c>
      <c r="G6" s="36">
        <f>G5+(G5*22/100)</f>
        <v>64067.99256</v>
      </c>
      <c r="H6" s="36">
        <f>H5+(H5*22/100)</f>
        <v>64708.67248559999</v>
      </c>
      <c r="I6" s="36">
        <f>I5+(I5*22/100)</f>
        <v>32677.879605227998</v>
      </c>
      <c r="J6" s="37">
        <f>SUM(F6:I6)</f>
        <v>193171.37265082798</v>
      </c>
      <c r="K6" s="38"/>
      <c r="L6" s="37">
        <f>L5/36</f>
        <v>5365.8714625229995</v>
      </c>
      <c r="M6" s="39" t="s">
        <v>13</v>
      </c>
    </row>
    <row r="7" spans="1:20" s="19" customFormat="1" ht="15.75" thickBot="1">
      <c r="A7" s="17"/>
      <c r="B7" s="17"/>
      <c r="C7" s="18"/>
      <c r="D7" s="17"/>
      <c r="E7" s="40"/>
      <c r="F7" s="41" t="s">
        <v>45</v>
      </c>
      <c r="G7" s="41" t="s">
        <v>30</v>
      </c>
      <c r="H7" s="41" t="s">
        <v>30</v>
      </c>
      <c r="I7" s="41" t="s">
        <v>45</v>
      </c>
      <c r="J7" s="42"/>
      <c r="K7" s="43"/>
      <c r="L7" s="42"/>
      <c r="M7" s="44"/>
      <c r="N7" s="44"/>
      <c r="O7" s="44"/>
      <c r="P7" s="44"/>
      <c r="Q7" s="44"/>
      <c r="R7" s="44"/>
      <c r="S7" s="44"/>
      <c r="T7" s="44"/>
    </row>
    <row r="8" spans="4:13" ht="16.5" thickBot="1">
      <c r="D8" s="2"/>
      <c r="E8" s="45" t="s">
        <v>10</v>
      </c>
      <c r="F8" s="46">
        <f>L6*6</f>
        <v>32195.228775138</v>
      </c>
      <c r="G8" s="46">
        <f>L6*12</f>
        <v>64390.457550276</v>
      </c>
      <c r="H8" s="46">
        <f>L6*12</f>
        <v>64390.457550276</v>
      </c>
      <c r="I8" s="46">
        <f>L6*6</f>
        <v>32195.228775138</v>
      </c>
      <c r="J8" s="47">
        <f>SUM(F8:I8)</f>
        <v>193171.372650828</v>
      </c>
      <c r="K8" s="48" t="s">
        <v>46</v>
      </c>
      <c r="L8" s="31">
        <f>L6/1.22</f>
        <v>4398.25529715</v>
      </c>
      <c r="M8" s="29" t="s">
        <v>12</v>
      </c>
    </row>
    <row r="9" spans="1:20" s="4" customFormat="1" ht="9.75" customHeight="1">
      <c r="A9" s="5"/>
      <c r="B9" s="5"/>
      <c r="C9" s="8"/>
      <c r="D9" s="3"/>
      <c r="E9" s="49"/>
      <c r="F9" s="50"/>
      <c r="G9" s="50"/>
      <c r="H9" s="50"/>
      <c r="I9" s="50"/>
      <c r="J9" s="51"/>
      <c r="K9" s="52"/>
      <c r="L9" s="53"/>
      <c r="M9" s="52"/>
      <c r="N9" s="52"/>
      <c r="O9" s="52"/>
      <c r="P9" s="52"/>
      <c r="Q9" s="52"/>
      <c r="R9" s="52"/>
      <c r="S9" s="52"/>
      <c r="T9" s="52"/>
    </row>
    <row r="10" spans="1:9" ht="12.75">
      <c r="A10" s="1">
        <v>7</v>
      </c>
      <c r="B10" s="1">
        <v>40</v>
      </c>
      <c r="C10" s="7">
        <v>23.78</v>
      </c>
      <c r="D10" s="2">
        <f>C10*B10</f>
        <v>951.2</v>
      </c>
      <c r="E10" s="30">
        <f>D10+(D10*20/100)</f>
        <v>1141.44</v>
      </c>
      <c r="F10" s="31">
        <f>E10+(E10*1/100)</f>
        <v>1152.8544000000002</v>
      </c>
      <c r="G10" s="31">
        <f>F10+(F10*1/100)</f>
        <v>1164.3829440000002</v>
      </c>
      <c r="H10" s="31">
        <f>G10+(G10*1/100)</f>
        <v>1176.0267734400002</v>
      </c>
      <c r="I10" s="31">
        <f>H10+(H10*1/100)</f>
        <v>1187.7870411744002</v>
      </c>
    </row>
    <row r="11" spans="4:12" ht="15">
      <c r="D11" s="2"/>
      <c r="E11" s="30"/>
      <c r="F11" s="31">
        <f>F10*25</f>
        <v>28821.360000000004</v>
      </c>
      <c r="G11" s="31">
        <f>G10*50</f>
        <v>58219.14720000001</v>
      </c>
      <c r="H11" s="31">
        <f>H10*50</f>
        <v>58801.338672000005</v>
      </c>
      <c r="I11" s="31">
        <f>I10*25</f>
        <v>29694.676029360005</v>
      </c>
      <c r="J11" s="33">
        <f>SUM(F11:I11)</f>
        <v>175536.52190136</v>
      </c>
      <c r="K11" s="34">
        <f>J11*22/100</f>
        <v>38618.0348182992</v>
      </c>
      <c r="L11" s="37">
        <f>SUM(J11:K11)</f>
        <v>214154.55671965922</v>
      </c>
    </row>
    <row r="12" spans="6:13" ht="15">
      <c r="F12" s="36">
        <f>F11+(F11*22/100)</f>
        <v>35162.0592</v>
      </c>
      <c r="G12" s="36">
        <f>G11+(G11*22/100)</f>
        <v>71027.359584</v>
      </c>
      <c r="H12" s="36">
        <f>H11+(H11*22/100)</f>
        <v>71737.63317984</v>
      </c>
      <c r="I12" s="36">
        <f>I11+(I11*22/100)</f>
        <v>36227.50475581921</v>
      </c>
      <c r="J12" s="37">
        <f>SUM(F12:I12)</f>
        <v>214154.55671965925</v>
      </c>
      <c r="K12" s="38"/>
      <c r="L12" s="37">
        <f>L11/36</f>
        <v>5948.7376866572</v>
      </c>
      <c r="M12" s="29" t="s">
        <v>13</v>
      </c>
    </row>
    <row r="13" spans="6:12" ht="9.75" customHeight="1" thickBot="1">
      <c r="F13" s="36"/>
      <c r="G13" s="36"/>
      <c r="H13" s="36"/>
      <c r="I13" s="36"/>
      <c r="J13" s="37"/>
      <c r="K13" s="38"/>
      <c r="L13" s="37"/>
    </row>
    <row r="14" spans="4:13" ht="16.5" thickBot="1">
      <c r="D14" s="2"/>
      <c r="E14" s="45" t="s">
        <v>10</v>
      </c>
      <c r="F14" s="46">
        <f>L12*6</f>
        <v>35692.4261199432</v>
      </c>
      <c r="G14" s="46">
        <f>L12*12</f>
        <v>71384.8522398864</v>
      </c>
      <c r="H14" s="46">
        <f>L12*12</f>
        <v>71384.8522398864</v>
      </c>
      <c r="I14" s="46">
        <f>L12*6</f>
        <v>35692.4261199432</v>
      </c>
      <c r="J14" s="47">
        <f>SUM(F14:I14)</f>
        <v>214154.5567196592</v>
      </c>
      <c r="K14" s="48" t="s">
        <v>46</v>
      </c>
      <c r="L14" s="31">
        <f>L12/1.22</f>
        <v>4876.01449726</v>
      </c>
      <c r="M14" s="29" t="s">
        <v>12</v>
      </c>
    </row>
    <row r="15" spans="4:15" ht="20.25" thickBot="1">
      <c r="D15" s="2"/>
      <c r="E15" s="54" t="s">
        <v>8</v>
      </c>
      <c r="F15" s="55">
        <f>F8+F14</f>
        <v>67887.6548950812</v>
      </c>
      <c r="G15" s="55">
        <f>G8+G14</f>
        <v>135775.3097901624</v>
      </c>
      <c r="H15" s="55">
        <f>H8+H14</f>
        <v>135775.3097901624</v>
      </c>
      <c r="I15" s="55">
        <f>I8+I14</f>
        <v>67887.6548950812</v>
      </c>
      <c r="J15" s="56">
        <f>SUM(F15:I15)</f>
        <v>407325.9293704872</v>
      </c>
      <c r="K15" s="57">
        <f>J8+J14</f>
        <v>407325.9293704872</v>
      </c>
      <c r="L15" s="58">
        <f>J15</f>
        <v>407325.9293704872</v>
      </c>
      <c r="M15" s="59" t="s">
        <v>41</v>
      </c>
      <c r="N15" s="59"/>
      <c r="O15" s="60"/>
    </row>
    <row r="16" spans="4:12" ht="13.5" thickBot="1">
      <c r="D16" s="2"/>
      <c r="E16" s="61" t="s">
        <v>8</v>
      </c>
      <c r="F16" s="61" t="s">
        <v>26</v>
      </c>
      <c r="G16" s="61" t="s">
        <v>27</v>
      </c>
      <c r="H16" s="61" t="s">
        <v>28</v>
      </c>
      <c r="I16" s="61" t="s">
        <v>29</v>
      </c>
      <c r="K16" s="30"/>
      <c r="L16" s="30"/>
    </row>
    <row r="17" spans="1:12" ht="13.5" thickBot="1">
      <c r="A17" s="23" t="s">
        <v>38</v>
      </c>
      <c r="D17" s="2"/>
      <c r="E17" s="30"/>
      <c r="F17" s="31"/>
      <c r="G17" s="31"/>
      <c r="H17" s="31"/>
      <c r="I17" s="31"/>
      <c r="K17" s="30"/>
      <c r="L17" s="30"/>
    </row>
    <row r="18" spans="1:12" ht="12.75">
      <c r="A18" s="1">
        <v>4</v>
      </c>
      <c r="B18" s="1">
        <v>4</v>
      </c>
      <c r="C18" s="7">
        <v>17.54</v>
      </c>
      <c r="D18" s="2">
        <f>C18*B18</f>
        <v>70.16</v>
      </c>
      <c r="E18" s="30">
        <f>D18+(D18*20/100)</f>
        <v>84.192</v>
      </c>
      <c r="F18" s="31">
        <f>E18+(E18*1/100)</f>
        <v>85.03392</v>
      </c>
      <c r="G18" s="31">
        <f>F18+(F18*1/100)</f>
        <v>85.88425919999999</v>
      </c>
      <c r="H18" s="31">
        <f>G18+(G18*1/100)</f>
        <v>86.74310179199999</v>
      </c>
      <c r="I18" s="31">
        <f>H18+(H18*1/100)</f>
        <v>87.61053280991999</v>
      </c>
      <c r="K18" s="30"/>
      <c r="L18" s="30"/>
    </row>
    <row r="19" spans="4:12" ht="15">
      <c r="D19" s="2"/>
      <c r="E19" s="30"/>
      <c r="F19" s="31">
        <f>F18*26</f>
        <v>2210.88192</v>
      </c>
      <c r="G19" s="31">
        <f>G18*52</f>
        <v>4465.981478399999</v>
      </c>
      <c r="H19" s="31">
        <f>H18*52</f>
        <v>4510.641293184</v>
      </c>
      <c r="I19" s="31">
        <f>I18*26</f>
        <v>2277.87385305792</v>
      </c>
      <c r="J19" s="62">
        <f>SUM(F19:I19)</f>
        <v>13465.378544641919</v>
      </c>
      <c r="K19" s="63">
        <f>J19*22/100</f>
        <v>2962.383279821222</v>
      </c>
      <c r="L19" s="64">
        <f>SUM(J19:K19)</f>
        <v>16427.76182446314</v>
      </c>
    </row>
    <row r="20" spans="4:13" ht="15">
      <c r="D20" s="2"/>
      <c r="E20" s="45" t="s">
        <v>10</v>
      </c>
      <c r="F20" s="65">
        <f>F19+(F19*22/100)</f>
        <v>2697.2759423999996</v>
      </c>
      <c r="G20" s="65">
        <f>G19+(G19*22/100)</f>
        <v>5448.497403647999</v>
      </c>
      <c r="H20" s="65">
        <f>H19+(H19*22/100)</f>
        <v>5502.98237768448</v>
      </c>
      <c r="I20" s="65">
        <f>I19+(I19*22/100)</f>
        <v>2779.006100730662</v>
      </c>
      <c r="J20" s="66">
        <f>SUM(F20:I20)</f>
        <v>16427.76182446314</v>
      </c>
      <c r="K20" s="63" t="s">
        <v>16</v>
      </c>
      <c r="L20" s="66">
        <f>L19/36</f>
        <v>456.3267173461984</v>
      </c>
      <c r="M20" s="29" t="s">
        <v>13</v>
      </c>
    </row>
    <row r="21" spans="4:13" ht="14.25" thickBot="1">
      <c r="D21" s="2"/>
      <c r="E21" s="30"/>
      <c r="F21" s="31"/>
      <c r="G21" s="31"/>
      <c r="H21" s="31"/>
      <c r="I21" s="31"/>
      <c r="J21" s="30"/>
      <c r="K21" s="63"/>
      <c r="L21" s="31">
        <f>L20/1.22</f>
        <v>374.03829290672</v>
      </c>
      <c r="M21" s="29" t="s">
        <v>12</v>
      </c>
    </row>
    <row r="22" spans="4:12" ht="17.25" thickBot="1">
      <c r="D22" s="2"/>
      <c r="E22" s="30" t="s">
        <v>10</v>
      </c>
      <c r="F22" s="46">
        <f>L20*6</f>
        <v>2737.9603040771904</v>
      </c>
      <c r="G22" s="46">
        <f>L20*12</f>
        <v>5475.920608154381</v>
      </c>
      <c r="H22" s="46">
        <f>L20*12</f>
        <v>5475.920608154381</v>
      </c>
      <c r="I22" s="46">
        <f>L20*6</f>
        <v>2737.9603040771904</v>
      </c>
      <c r="J22" s="47">
        <f>SUM(F22:I22)</f>
        <v>16427.76182446314</v>
      </c>
      <c r="K22" s="67" t="s">
        <v>34</v>
      </c>
      <c r="L22" s="66"/>
    </row>
    <row r="23" spans="1:20" s="4" customFormat="1" ht="16.5">
      <c r="A23" s="5"/>
      <c r="B23" s="5"/>
      <c r="C23" s="8"/>
      <c r="D23" s="3"/>
      <c r="E23" s="68"/>
      <c r="F23" s="50"/>
      <c r="G23" s="50"/>
      <c r="H23" s="50"/>
      <c r="I23" s="50"/>
      <c r="J23" s="69"/>
      <c r="K23" s="67"/>
      <c r="L23" s="64"/>
      <c r="M23" s="52"/>
      <c r="N23" s="52"/>
      <c r="O23" s="52"/>
      <c r="P23" s="52"/>
      <c r="Q23" s="52"/>
      <c r="R23" s="52"/>
      <c r="S23" s="52"/>
      <c r="T23" s="52"/>
    </row>
    <row r="24" spans="1:12" ht="12.75">
      <c r="A24" s="1">
        <v>6</v>
      </c>
      <c r="B24" s="1">
        <f>82+42</f>
        <v>124</v>
      </c>
      <c r="C24" s="7">
        <v>21.45</v>
      </c>
      <c r="D24" s="2">
        <f>C24*B24</f>
        <v>2659.7999999999997</v>
      </c>
      <c r="E24" s="30">
        <f>D24+(D24*20/100)</f>
        <v>3191.7599999999998</v>
      </c>
      <c r="F24" s="31">
        <f>E24+(E24*1/100)</f>
        <v>3223.6776</v>
      </c>
      <c r="G24" s="31">
        <f>F24+(F24*1/100)</f>
        <v>3255.914376</v>
      </c>
      <c r="H24" s="31">
        <f>G24+(G24*1/100)</f>
        <v>3288.4735197600003</v>
      </c>
      <c r="I24" s="31">
        <f>H24+(H24*1/100)</f>
        <v>3321.3582549576004</v>
      </c>
      <c r="K24" s="30"/>
      <c r="L24" s="30"/>
    </row>
    <row r="25" spans="4:12" ht="15">
      <c r="D25" s="2"/>
      <c r="E25" s="30"/>
      <c r="F25" s="31">
        <f>F24*26</f>
        <v>83815.6176</v>
      </c>
      <c r="G25" s="31">
        <f>G24*52</f>
        <v>169307.547552</v>
      </c>
      <c r="H25" s="31">
        <f>H24*52</f>
        <v>171000.62302752002</v>
      </c>
      <c r="I25" s="31">
        <f>I24*26</f>
        <v>86355.31462889761</v>
      </c>
      <c r="J25" s="62">
        <f>SUM(F25:I25)</f>
        <v>510479.10280841764</v>
      </c>
      <c r="K25" s="63">
        <f>J25*22/100</f>
        <v>112305.40261785188</v>
      </c>
      <c r="L25" s="64">
        <f>SUM(J25:K25)</f>
        <v>622784.5054262695</v>
      </c>
    </row>
    <row r="26" spans="4:13" ht="15">
      <c r="D26" s="2"/>
      <c r="E26" s="45" t="s">
        <v>10</v>
      </c>
      <c r="F26" s="65">
        <f>F25+(F25*22/100)</f>
        <v>102255.053472</v>
      </c>
      <c r="G26" s="65">
        <f>G25+(G25*22/100)</f>
        <v>206555.20801344002</v>
      </c>
      <c r="H26" s="65">
        <f>H25+(H25*22/100)</f>
        <v>208620.7600935744</v>
      </c>
      <c r="I26" s="65">
        <f>I25+(I25*22/100)</f>
        <v>105353.48384725509</v>
      </c>
      <c r="J26" s="66">
        <f>SUM(F26:I26)</f>
        <v>622784.5054262695</v>
      </c>
      <c r="K26" s="63" t="s">
        <v>16</v>
      </c>
      <c r="L26" s="66">
        <f>L25/36</f>
        <v>17299.56959517415</v>
      </c>
      <c r="M26" s="29" t="s">
        <v>13</v>
      </c>
    </row>
    <row r="27" spans="4:13" ht="14.25" thickBot="1">
      <c r="D27" s="2"/>
      <c r="E27" s="30"/>
      <c r="F27" s="31"/>
      <c r="G27" s="31"/>
      <c r="H27" s="31"/>
      <c r="I27" s="31"/>
      <c r="J27" s="30"/>
      <c r="K27" s="63"/>
      <c r="L27" s="31">
        <f>L26/1.22</f>
        <v>14179.9750780116</v>
      </c>
      <c r="M27" s="29" t="s">
        <v>12</v>
      </c>
    </row>
    <row r="28" spans="4:12" ht="17.25" thickBot="1">
      <c r="D28" s="2"/>
      <c r="E28" s="30" t="s">
        <v>10</v>
      </c>
      <c r="F28" s="46">
        <f>L26*6</f>
        <v>103797.4175710449</v>
      </c>
      <c r="G28" s="46">
        <f>L26*12</f>
        <v>207594.8351420898</v>
      </c>
      <c r="H28" s="46">
        <f>L26*12</f>
        <v>207594.8351420898</v>
      </c>
      <c r="I28" s="46">
        <f>L26*6</f>
        <v>103797.4175710449</v>
      </c>
      <c r="J28" s="47">
        <f>SUM(F28:I28)</f>
        <v>622784.5054262695</v>
      </c>
      <c r="K28" s="67" t="s">
        <v>34</v>
      </c>
      <c r="L28" s="66"/>
    </row>
    <row r="29" spans="1:20" s="4" customFormat="1" ht="16.5">
      <c r="A29" s="5"/>
      <c r="B29" s="5"/>
      <c r="C29" s="8"/>
      <c r="D29" s="3"/>
      <c r="E29" s="68"/>
      <c r="F29" s="50"/>
      <c r="G29" s="50"/>
      <c r="H29" s="50"/>
      <c r="I29" s="50"/>
      <c r="J29" s="69"/>
      <c r="K29" s="67"/>
      <c r="L29" s="64"/>
      <c r="M29" s="52"/>
      <c r="N29" s="52"/>
      <c r="O29" s="52"/>
      <c r="P29" s="52"/>
      <c r="Q29" s="52"/>
      <c r="R29" s="52"/>
      <c r="S29" s="52"/>
      <c r="T29" s="52"/>
    </row>
    <row r="30" spans="1:12" ht="12.75">
      <c r="A30" s="1">
        <v>7</v>
      </c>
      <c r="B30" s="1">
        <f>28+15</f>
        <v>43</v>
      </c>
      <c r="C30" s="7">
        <v>23.78</v>
      </c>
      <c r="D30" s="2">
        <f>C30*B30</f>
        <v>1022.5400000000001</v>
      </c>
      <c r="E30" s="30">
        <f>D30+(D30*20/100)</f>
        <v>1227.0480000000002</v>
      </c>
      <c r="F30" s="31">
        <f>E30+(E30*1/100)</f>
        <v>1239.3184800000001</v>
      </c>
      <c r="G30" s="31">
        <f>F30+(F30*1/100)</f>
        <v>1251.7116648</v>
      </c>
      <c r="H30" s="31">
        <f>G30+(G30*1/100)</f>
        <v>1264.228781448</v>
      </c>
      <c r="I30" s="31">
        <f>H30+(H30*1/100)</f>
        <v>1276.87106926248</v>
      </c>
      <c r="K30" s="30"/>
      <c r="L30" s="30"/>
    </row>
    <row r="31" spans="1:12" ht="15">
      <c r="A31" s="1" t="s">
        <v>20</v>
      </c>
      <c r="D31" s="2"/>
      <c r="E31" s="30"/>
      <c r="F31" s="31">
        <f>F30*26</f>
        <v>32222.280480000005</v>
      </c>
      <c r="G31" s="31">
        <f>G30*52</f>
        <v>65089.00656960001</v>
      </c>
      <c r="H31" s="31">
        <f>H30*52</f>
        <v>65739.896635296</v>
      </c>
      <c r="I31" s="31">
        <f>I30*26</f>
        <v>33198.64780082448</v>
      </c>
      <c r="J31" s="62">
        <f>SUM(F31:I31)</f>
        <v>196249.8314857205</v>
      </c>
      <c r="K31" s="63">
        <f>J31*22/100</f>
        <v>43174.962926858505</v>
      </c>
      <c r="L31" s="64">
        <f>SUM(J31:K31)</f>
        <v>239424.794412579</v>
      </c>
    </row>
    <row r="32" spans="4:13" ht="15">
      <c r="D32" s="2"/>
      <c r="E32" s="45" t="s">
        <v>10</v>
      </c>
      <c r="F32" s="65">
        <f>F31+(F31*22/100)</f>
        <v>39311.1821856</v>
      </c>
      <c r="G32" s="65">
        <f>G31+(G31*22/100)</f>
        <v>79408.588014912</v>
      </c>
      <c r="H32" s="65">
        <f>H31+(H31*22/100)</f>
        <v>80202.67389506112</v>
      </c>
      <c r="I32" s="65">
        <f>I31+(I31*22/100)</f>
        <v>40502.35031700587</v>
      </c>
      <c r="J32" s="66">
        <f>SUM(F32:I32)</f>
        <v>239424.79441257898</v>
      </c>
      <c r="K32" s="63" t="s">
        <v>16</v>
      </c>
      <c r="L32" s="66">
        <f>L31/36</f>
        <v>6650.68873368275</v>
      </c>
      <c r="M32" s="29" t="s">
        <v>13</v>
      </c>
    </row>
    <row r="33" spans="4:13" ht="14.25" thickBot="1">
      <c r="D33" s="2"/>
      <c r="E33" s="30"/>
      <c r="F33" s="31"/>
      <c r="G33" s="31"/>
      <c r="H33" s="31"/>
      <c r="I33" s="31"/>
      <c r="J33" s="30"/>
      <c r="K33" s="63"/>
      <c r="L33" s="31">
        <f>L32/1.22</f>
        <v>5451.3842079366805</v>
      </c>
      <c r="M33" s="29" t="s">
        <v>12</v>
      </c>
    </row>
    <row r="34" spans="4:12" ht="17.25" thickBot="1">
      <c r="D34" s="2"/>
      <c r="E34" s="30" t="s">
        <v>10</v>
      </c>
      <c r="F34" s="46">
        <f>L32*6</f>
        <v>39904.132402096504</v>
      </c>
      <c r="G34" s="46">
        <f>L32*12</f>
        <v>79808.26480419301</v>
      </c>
      <c r="H34" s="46">
        <f>L32*12</f>
        <v>79808.26480419301</v>
      </c>
      <c r="I34" s="46">
        <f>L32*6</f>
        <v>39904.132402096504</v>
      </c>
      <c r="J34" s="47">
        <f>SUM(F34:I34)</f>
        <v>239424.794412579</v>
      </c>
      <c r="K34" s="67" t="s">
        <v>34</v>
      </c>
      <c r="L34" s="66"/>
    </row>
    <row r="35" spans="4:14" ht="20.25" thickBot="1">
      <c r="D35" s="2"/>
      <c r="E35" s="70" t="s">
        <v>14</v>
      </c>
      <c r="F35" s="71">
        <f>F28+F34+F22</f>
        <v>146439.5102772186</v>
      </c>
      <c r="G35" s="71">
        <f>G28+G34+G22</f>
        <v>292879.0205544372</v>
      </c>
      <c r="H35" s="71">
        <f>H28+H34+H22</f>
        <v>292879.0205544372</v>
      </c>
      <c r="I35" s="71">
        <f>I28+I34+I22</f>
        <v>146439.5102772186</v>
      </c>
      <c r="J35" s="72">
        <f>SUM(F35:I35)</f>
        <v>878637.0616633117</v>
      </c>
      <c r="K35" s="38"/>
      <c r="L35" s="73">
        <f>L25+L31+L19</f>
        <v>878637.0616633117</v>
      </c>
      <c r="M35" s="59" t="s">
        <v>42</v>
      </c>
      <c r="N35" s="59"/>
    </row>
    <row r="36" spans="1:20" s="12" customFormat="1" ht="13.5" thickBot="1">
      <c r="A36" s="9"/>
      <c r="B36" s="9"/>
      <c r="C36" s="10"/>
      <c r="D36" s="11"/>
      <c r="E36" s="74" t="s">
        <v>14</v>
      </c>
      <c r="F36" s="74" t="s">
        <v>26</v>
      </c>
      <c r="G36" s="74" t="s">
        <v>27</v>
      </c>
      <c r="H36" s="74" t="s">
        <v>28</v>
      </c>
      <c r="I36" s="74" t="s">
        <v>29</v>
      </c>
      <c r="J36" s="75"/>
      <c r="K36" s="76"/>
      <c r="L36" s="76"/>
      <c r="M36" s="75"/>
      <c r="N36" s="75"/>
      <c r="O36" s="75"/>
      <c r="P36" s="75"/>
      <c r="Q36" s="75"/>
      <c r="R36" s="75"/>
      <c r="S36" s="75"/>
      <c r="T36" s="75"/>
    </row>
    <row r="37" spans="1:12" ht="13.5" thickBot="1">
      <c r="A37" s="22" t="s">
        <v>39</v>
      </c>
      <c r="D37" s="2"/>
      <c r="E37" s="30"/>
      <c r="F37" s="31"/>
      <c r="G37" s="31"/>
      <c r="H37" s="31"/>
      <c r="I37" s="31"/>
      <c r="K37" s="30"/>
      <c r="L37" s="30"/>
    </row>
    <row r="38" spans="1:12" ht="12.75">
      <c r="A38" s="5">
        <v>6</v>
      </c>
      <c r="B38" s="1">
        <v>70</v>
      </c>
      <c r="C38" s="7">
        <v>21.45</v>
      </c>
      <c r="D38" s="2">
        <f>C38*B38</f>
        <v>1501.5</v>
      </c>
      <c r="E38" s="30">
        <f>D38+(D38*20/100)</f>
        <v>1801.8</v>
      </c>
      <c r="F38" s="31">
        <f>E38+(E38*1/100)</f>
        <v>1819.818</v>
      </c>
      <c r="G38" s="31">
        <f>F38+(F38*1/100)</f>
        <v>1838.01618</v>
      </c>
      <c r="H38" s="31">
        <f>G38+(G38*1/100)</f>
        <v>1856.3963418</v>
      </c>
      <c r="I38" s="31">
        <f>H38+(H38*1/100)</f>
        <v>1874.960305218</v>
      </c>
      <c r="K38" s="30"/>
      <c r="L38" s="30"/>
    </row>
    <row r="39" spans="6:12" ht="12.75">
      <c r="F39" s="27" t="s">
        <v>7</v>
      </c>
      <c r="G39" s="27">
        <v>52</v>
      </c>
      <c r="H39" s="27">
        <v>52</v>
      </c>
      <c r="I39" s="27">
        <v>26</v>
      </c>
      <c r="K39" s="30"/>
      <c r="L39" s="30"/>
    </row>
    <row r="40" spans="6:12" ht="15">
      <c r="F40" s="31">
        <f>F38*26</f>
        <v>47315.268</v>
      </c>
      <c r="G40" s="30">
        <f>G38*52</f>
        <v>95576.84136</v>
      </c>
      <c r="H40" s="30">
        <f>H38*52</f>
        <v>96532.60977360001</v>
      </c>
      <c r="I40" s="30">
        <f>I38*26</f>
        <v>48748.967935668</v>
      </c>
      <c r="J40" s="77">
        <f>SUM(F40:I40)</f>
        <v>288173.687069268</v>
      </c>
      <c r="K40" s="78">
        <f>J40*22/100</f>
        <v>63398.21115523896</v>
      </c>
      <c r="L40" s="79">
        <f>SUM(J40:K40)</f>
        <v>351571.898224507</v>
      </c>
    </row>
    <row r="41" spans="4:13" ht="15">
      <c r="D41" s="2"/>
      <c r="E41" s="45" t="s">
        <v>16</v>
      </c>
      <c r="F41" s="80">
        <f>F40+(F40*22/100)</f>
        <v>57724.626959999994</v>
      </c>
      <c r="G41" s="80">
        <f>G40+(G40*22/100)</f>
        <v>116603.7464592</v>
      </c>
      <c r="H41" s="80">
        <f>H40+(H40*22/100)</f>
        <v>117769.78392379201</v>
      </c>
      <c r="I41" s="80">
        <f>I40+(I40*22/100)</f>
        <v>59473.74088151496</v>
      </c>
      <c r="J41" s="81">
        <f>SUM(F41:I41)</f>
        <v>351571.898224507</v>
      </c>
      <c r="K41" s="78"/>
      <c r="L41" s="81">
        <f>L40/36</f>
        <v>9765.886061791862</v>
      </c>
      <c r="M41" s="29" t="s">
        <v>11</v>
      </c>
    </row>
    <row r="42" spans="4:13" ht="20.25" thickBot="1">
      <c r="D42" s="2"/>
      <c r="E42" s="30" t="s">
        <v>10</v>
      </c>
      <c r="F42" s="82">
        <f>L41*6</f>
        <v>58595.31637075117</v>
      </c>
      <c r="G42" s="82">
        <f>L41*12</f>
        <v>117190.63274150234</v>
      </c>
      <c r="H42" s="82">
        <f>L41*12</f>
        <v>117190.63274150234</v>
      </c>
      <c r="I42" s="82">
        <f>L41*6</f>
        <v>58595.31637075117</v>
      </c>
      <c r="J42" s="83">
        <f>SUM(F42:I42)</f>
        <v>351571.89822450705</v>
      </c>
      <c r="K42" s="84"/>
      <c r="L42" s="31">
        <f>L41/1.22</f>
        <v>8004.824640813002</v>
      </c>
      <c r="M42" s="29" t="s">
        <v>12</v>
      </c>
    </row>
    <row r="43" spans="4:14" ht="20.25" thickBot="1">
      <c r="D43" s="2"/>
      <c r="E43" s="85" t="s">
        <v>15</v>
      </c>
      <c r="F43" s="86">
        <f>F42</f>
        <v>58595.31637075117</v>
      </c>
      <c r="G43" s="86">
        <f>G42</f>
        <v>117190.63274150234</v>
      </c>
      <c r="H43" s="86">
        <f>H42</f>
        <v>117190.63274150234</v>
      </c>
      <c r="I43" s="86">
        <f>I42</f>
        <v>58595.31637075117</v>
      </c>
      <c r="J43" s="87">
        <f>SUM(F43:I43)</f>
        <v>351571.89822450705</v>
      </c>
      <c r="K43" s="38"/>
      <c r="L43" s="73">
        <f>J42</f>
        <v>351571.89822450705</v>
      </c>
      <c r="M43" s="59" t="s">
        <v>43</v>
      </c>
      <c r="N43" s="59"/>
    </row>
    <row r="44" spans="1:20" s="16" customFormat="1" ht="12.75">
      <c r="A44" s="13"/>
      <c r="B44" s="13"/>
      <c r="C44" s="14"/>
      <c r="D44" s="15"/>
      <c r="E44" s="88"/>
      <c r="F44" s="88" t="s">
        <v>26</v>
      </c>
      <c r="G44" s="88" t="s">
        <v>27</v>
      </c>
      <c r="H44" s="88" t="s">
        <v>28</v>
      </c>
      <c r="I44" s="88" t="s">
        <v>29</v>
      </c>
      <c r="J44" s="89"/>
      <c r="K44" s="90"/>
      <c r="L44" s="90"/>
      <c r="M44" s="89"/>
      <c r="N44" s="89"/>
      <c r="O44" s="89"/>
      <c r="P44" s="89"/>
      <c r="Q44" s="89"/>
      <c r="R44" s="89"/>
      <c r="S44" s="89"/>
      <c r="T44" s="89"/>
    </row>
    <row r="45" spans="1:20" s="4" customFormat="1" ht="19.5">
      <c r="A45" s="5"/>
      <c r="B45" s="5"/>
      <c r="C45" s="8"/>
      <c r="D45" s="3"/>
      <c r="E45" s="68"/>
      <c r="F45" s="91"/>
      <c r="G45" s="91"/>
      <c r="H45" s="91"/>
      <c r="I45" s="91"/>
      <c r="J45" s="92"/>
      <c r="K45" s="84"/>
      <c r="L45" s="53"/>
      <c r="M45" s="52"/>
      <c r="N45" s="52"/>
      <c r="O45" s="52"/>
      <c r="P45" s="52"/>
      <c r="Q45" s="52"/>
      <c r="R45" s="52"/>
      <c r="S45" s="52"/>
      <c r="T45" s="52"/>
    </row>
    <row r="46" spans="1:20" s="4" customFormat="1" ht="18">
      <c r="A46" s="5"/>
      <c r="B46" s="5"/>
      <c r="C46" s="8"/>
      <c r="D46" s="3"/>
      <c r="E46" s="93"/>
      <c r="F46" s="94">
        <f>F42+F34+F22+F14+F8+F28</f>
        <v>272922.48154305096</v>
      </c>
      <c r="G46" s="94">
        <f>G42+G34+G22+G14+G8+G28</f>
        <v>545844.9630861019</v>
      </c>
      <c r="H46" s="94">
        <f>H42+H34+H22+H14+H8+H28</f>
        <v>545844.9630861019</v>
      </c>
      <c r="I46" s="94">
        <f>I42+I34+I22+I14+I8+I28</f>
        <v>272922.48154305096</v>
      </c>
      <c r="J46" s="91"/>
      <c r="K46" s="95">
        <f>F46+G46+H46+I46</f>
        <v>1637534.889258306</v>
      </c>
      <c r="L46" s="53"/>
      <c r="M46" s="52"/>
      <c r="N46" s="52"/>
      <c r="O46" s="52"/>
      <c r="P46" s="52"/>
      <c r="Q46" s="52"/>
      <c r="R46" s="52"/>
      <c r="S46" s="52"/>
      <c r="T46" s="52"/>
    </row>
    <row r="47" spans="1:20" s="4" customFormat="1" ht="19.5">
      <c r="A47" s="5"/>
      <c r="B47" s="5"/>
      <c r="C47" s="8"/>
      <c r="D47" s="3"/>
      <c r="E47" s="68"/>
      <c r="F47" s="91" t="s">
        <v>17</v>
      </c>
      <c r="G47" s="91" t="s">
        <v>31</v>
      </c>
      <c r="H47" s="91" t="s">
        <v>32</v>
      </c>
      <c r="I47" s="91" t="s">
        <v>33</v>
      </c>
      <c r="J47" s="91"/>
      <c r="K47" s="96" t="s">
        <v>40</v>
      </c>
      <c r="L47" s="53"/>
      <c r="M47" s="52"/>
      <c r="N47" s="52"/>
      <c r="O47" s="52"/>
      <c r="P47" s="52"/>
      <c r="Q47" s="52"/>
      <c r="R47" s="52"/>
      <c r="S47" s="52"/>
      <c r="T47" s="52"/>
    </row>
    <row r="48" spans="4:12" ht="15">
      <c r="D48" s="2"/>
      <c r="E48" s="30"/>
      <c r="F48" s="31"/>
      <c r="G48" s="31"/>
      <c r="H48" s="31"/>
      <c r="I48" s="31"/>
      <c r="J48" s="66"/>
      <c r="K48" s="63"/>
      <c r="L48" s="66"/>
    </row>
    <row r="49" spans="4:12" ht="15">
      <c r="D49" s="2"/>
      <c r="E49" s="30"/>
      <c r="F49" s="31"/>
      <c r="G49" s="31"/>
      <c r="H49" s="31"/>
      <c r="I49" s="31"/>
      <c r="J49" s="66"/>
      <c r="K49" s="63"/>
      <c r="L49" s="66"/>
    </row>
    <row r="50" spans="4:12" ht="15">
      <c r="D50" s="2"/>
      <c r="E50" s="30"/>
      <c r="F50" s="31"/>
      <c r="G50" s="31"/>
      <c r="H50" s="31"/>
      <c r="I50" s="31"/>
      <c r="J50" s="66"/>
      <c r="K50" s="63"/>
      <c r="L50" s="66"/>
    </row>
    <row r="51" spans="4:12" ht="15">
      <c r="D51" s="2"/>
      <c r="E51" s="30"/>
      <c r="F51" s="31"/>
      <c r="G51" s="31"/>
      <c r="H51" s="31"/>
      <c r="I51" s="31"/>
      <c r="J51" s="66"/>
      <c r="K51" s="63"/>
      <c r="L51" s="66"/>
    </row>
    <row r="52" ht="13.5" customHeight="1"/>
    <row r="53" spans="4:12" ht="18.75" thickBot="1">
      <c r="D53"/>
      <c r="E53" s="97" t="s">
        <v>44</v>
      </c>
      <c r="F53" s="98"/>
      <c r="G53" s="98"/>
      <c r="J53" s="98"/>
      <c r="K53" s="98"/>
      <c r="L53" s="98"/>
    </row>
    <row r="54" spans="4:7" ht="23.25" thickBot="1">
      <c r="D54"/>
      <c r="E54" s="99">
        <f>L15</f>
        <v>407325.9293704872</v>
      </c>
      <c r="F54" s="100" t="s">
        <v>35</v>
      </c>
      <c r="G54" s="100"/>
    </row>
    <row r="55" spans="4:7" ht="22.5">
      <c r="D55"/>
      <c r="E55" s="101">
        <f>L35</f>
        <v>878637.0616633117</v>
      </c>
      <c r="F55" s="100" t="s">
        <v>36</v>
      </c>
      <c r="G55" s="100"/>
    </row>
    <row r="56" spans="4:7" ht="23.25" thickBot="1">
      <c r="D56"/>
      <c r="E56" s="102">
        <f>L43</f>
        <v>351571.89822450705</v>
      </c>
      <c r="F56" s="100" t="s">
        <v>37</v>
      </c>
      <c r="G56" s="100"/>
    </row>
    <row r="57" spans="4:7" ht="23.25" thickBot="1">
      <c r="D57"/>
      <c r="E57" s="103">
        <f>SUM(E54:E56)</f>
        <v>1637534.889258306</v>
      </c>
      <c r="F57" s="104" t="s">
        <v>19</v>
      </c>
      <c r="G57" s="105"/>
    </row>
    <row r="58" spans="4:7" ht="18">
      <c r="D58"/>
      <c r="E58" s="98"/>
      <c r="F58" s="98"/>
      <c r="G58" s="98"/>
    </row>
    <row r="59" spans="4:7" ht="20.25">
      <c r="D59"/>
      <c r="E59" s="84">
        <f>E57/1.22</f>
        <v>1342241.7125068083</v>
      </c>
      <c r="F59" s="106" t="s">
        <v>18</v>
      </c>
      <c r="G59" s="98"/>
    </row>
  </sheetData>
  <sheetProtection password="C470" sheet="1" objects="1" scenarios="1"/>
  <printOptions/>
  <pageMargins left="0.36" right="0.16" top="0.53" bottom="0.52" header="0.5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Rosemarie Melilla</dc:creator>
  <cp:keywords/>
  <dc:description/>
  <cp:lastModifiedBy>Marica Segatto</cp:lastModifiedBy>
  <cp:lastPrinted>2016-02-26T09:08:44Z</cp:lastPrinted>
  <dcterms:created xsi:type="dcterms:W3CDTF">2009-10-07T09:03:07Z</dcterms:created>
  <dcterms:modified xsi:type="dcterms:W3CDTF">2016-02-26T09:10:40Z</dcterms:modified>
  <cp:category/>
  <cp:version/>
  <cp:contentType/>
  <cp:contentStatus/>
</cp:coreProperties>
</file>